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180" windowWidth="5190" windowHeight="5820" activeTab="0"/>
  </bookViews>
  <sheets>
    <sheet name="位置(X-Y)" sheetId="1" r:id="rId1"/>
    <sheet name="速度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<sst xmlns="http://schemas.openxmlformats.org/spreadsheetml/2006/main" count="47" uniqueCount="39">
  <si>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h</t>
  </si>
  <si>
    <t>m</t>
  </si>
  <si>
    <t>s</t>
  </si>
  <si>
    <t>No.</t>
  </si>
  <si>
    <t>t</t>
  </si>
  <si>
    <t>TIME</t>
  </si>
  <si>
    <t>X(pic)</t>
  </si>
  <si>
    <t>Y(pic)</t>
  </si>
  <si>
    <t>X(km)</t>
  </si>
  <si>
    <t>X(km)</t>
  </si>
  <si>
    <t>Y(km)</t>
  </si>
  <si>
    <t>Y(km)</t>
  </si>
  <si>
    <t>プロミネンスの位置</t>
  </si>
  <si>
    <t>時刻</t>
  </si>
  <si>
    <t>時間</t>
  </si>
  <si>
    <t>プロミネンスの位置(km)</t>
  </si>
  <si>
    <t>ΔＸ</t>
  </si>
  <si>
    <t>Δt</t>
  </si>
  <si>
    <t>ΔＹ</t>
  </si>
  <si>
    <t>Ｖx</t>
  </si>
  <si>
    <t>Ｖy</t>
  </si>
  <si>
    <t>ΔＶx</t>
  </si>
  <si>
    <t>ΔＶy</t>
  </si>
  <si>
    <t>Δt’</t>
  </si>
  <si>
    <t>ax</t>
  </si>
  <si>
    <t>ay</t>
  </si>
  <si>
    <t>位置</t>
  </si>
  <si>
    <t>観測時刻</t>
  </si>
  <si>
    <t>t(sec)</t>
  </si>
  <si>
    <t>プロミネンスの位置（X-Y）入力表</t>
  </si>
  <si>
    <t>位置変化（Ｘ－Ｙ）</t>
  </si>
  <si>
    <t>速度の計算表</t>
  </si>
  <si>
    <t>ＡＶＧ(ay)</t>
  </si>
  <si>
    <t>t’</t>
  </si>
  <si>
    <t>水平方向の移動(X-t)</t>
  </si>
  <si>
    <t>鉛直方向の移動(Y-t)</t>
  </si>
  <si>
    <t>平均加速度</t>
  </si>
  <si>
    <t>速度（km/s）</t>
  </si>
  <si>
    <t>加速度(km/s2)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</si>
</sst>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_);[Red]\(0.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b/>
      <sz val="8.7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7" xfId="0" applyFill="1" applyBorder="1" applyAlignment="1">
      <alignment/>
    </xf>
    <xf numFmtId="176" fontId="0" fillId="3" borderId="0" xfId="0" applyNumberFormat="1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176" fontId="0" fillId="5" borderId="1" xfId="0" applyNumberFormat="1" applyFill="1" applyBorder="1" applyAlignment="1">
      <alignment/>
    </xf>
    <xf numFmtId="0" fontId="0" fillId="3" borderId="0" xfId="0" applyFill="1" applyBorder="1" applyAlignment="1">
      <alignment/>
    </xf>
    <xf numFmtId="176" fontId="0" fillId="6" borderId="1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176" fontId="0" fillId="7" borderId="1" xfId="0" applyNumberFormat="1" applyFill="1" applyBorder="1" applyAlignment="1">
      <alignment/>
    </xf>
    <xf numFmtId="177" fontId="0" fillId="6" borderId="1" xfId="0" applyNumberFormat="1" applyFill="1" applyBorder="1" applyAlignment="1">
      <alignment/>
    </xf>
    <xf numFmtId="176" fontId="0" fillId="6" borderId="8" xfId="0" applyNumberFormat="1" applyFill="1" applyBorder="1" applyAlignment="1">
      <alignment/>
    </xf>
    <xf numFmtId="176" fontId="0" fillId="6" borderId="2" xfId="0" applyNumberFormat="1" applyFill="1" applyBorder="1" applyAlignment="1">
      <alignment/>
    </xf>
    <xf numFmtId="177" fontId="0" fillId="5" borderId="1" xfId="0" applyNumberFormat="1" applyFill="1" applyBorder="1" applyAlignment="1">
      <alignment/>
    </xf>
    <xf numFmtId="177" fontId="0" fillId="6" borderId="3" xfId="0" applyNumberFormat="1" applyFill="1" applyBorder="1" applyAlignment="1">
      <alignment/>
    </xf>
    <xf numFmtId="177" fontId="0" fillId="8" borderId="7" xfId="0" applyNumberFormat="1" applyFill="1" applyBorder="1" applyAlignment="1">
      <alignment/>
    </xf>
    <xf numFmtId="177" fontId="0" fillId="8" borderId="2" xfId="0" applyNumberFormat="1" applyFill="1" applyBorder="1" applyAlignment="1">
      <alignment/>
    </xf>
    <xf numFmtId="177" fontId="0" fillId="3" borderId="0" xfId="0" applyNumberFormat="1" applyFill="1" applyAlignment="1">
      <alignment/>
    </xf>
    <xf numFmtId="177" fontId="0" fillId="8" borderId="6" xfId="0" applyNumberFormat="1" applyFill="1" applyBorder="1" applyAlignment="1">
      <alignment/>
    </xf>
    <xf numFmtId="177" fontId="0" fillId="5" borderId="7" xfId="0" applyNumberFormat="1" applyFill="1" applyBorder="1" applyAlignment="1">
      <alignment/>
    </xf>
    <xf numFmtId="177" fontId="0" fillId="5" borderId="3" xfId="0" applyNumberFormat="1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0" fillId="3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水平方向の移動(X-t)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'位置(X-Y)'!$A$33</c:f>
              <c:strCache>
                <c:ptCount val="1"/>
                <c:pt idx="0">
                  <c:v>水平方向の移動(X-t)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263.5999999999999</c:v>
                </c:pt>
              </c:numCache>
            </c:numRef>
          </c:xVal>
          <c:yVal>
            <c:numRef>
              <c:f>'位置(X-Y)'!$J$20:$J$29</c:f>
              <c:numCache>
                <c:ptCount val="10"/>
                <c:pt idx="0">
                  <c:v>0</c:v>
                </c:pt>
                <c:pt idx="1">
                  <c:v>1669.5</c:v>
                </c:pt>
                <c:pt idx="2">
                  <c:v>5485.5</c:v>
                </c:pt>
                <c:pt idx="3">
                  <c:v>8109</c:v>
                </c:pt>
                <c:pt idx="4">
                  <c:v>10653</c:v>
                </c:pt>
                <c:pt idx="5">
                  <c:v>13276.5</c:v>
                </c:pt>
                <c:pt idx="6">
                  <c:v>15979.5</c:v>
                </c:pt>
                <c:pt idx="7">
                  <c:v>19000.5</c:v>
                </c:pt>
                <c:pt idx="8">
                  <c:v>21226.5</c:v>
                </c:pt>
                <c:pt idx="9">
                  <c:v>23134.5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6794247"/>
        <c:crossesAt val="0"/>
        <c:crossBetween val="midCat"/>
        <c:dispUnits/>
      </c:valAx>
      <c:valAx>
        <c:axId val="5679424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水平方向の移動(km)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93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ＭＳ Ｐゴシック"/>
                <a:ea typeface="ＭＳ Ｐゴシック"/>
                <a:cs typeface="ＭＳ Ｐゴシック"/>
              </a:rPr>
              <a:t>鉛直方向の移動(Y-t)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'位置(X-Y)'!$K$33</c:f>
              <c:strCache>
                <c:ptCount val="1"/>
                <c:pt idx="0">
                  <c:v>鉛直方向の移動(Y-t)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263.5999999999999</c:v>
                </c:pt>
              </c:numCache>
            </c:numRef>
          </c:xVal>
          <c:yVal>
            <c:numRef>
              <c:f>'位置(X-Y)'!$K$20:$K$29</c:f>
              <c:numCache>
                <c:ptCount val="10"/>
                <c:pt idx="0">
                  <c:v>19159.5</c:v>
                </c:pt>
                <c:pt idx="1">
                  <c:v>19080</c:v>
                </c:pt>
                <c:pt idx="2">
                  <c:v>17410.5</c:v>
                </c:pt>
                <c:pt idx="3">
                  <c:v>15423</c:v>
                </c:pt>
                <c:pt idx="4">
                  <c:v>13435.5</c:v>
                </c:pt>
                <c:pt idx="5">
                  <c:v>11209.5</c:v>
                </c:pt>
                <c:pt idx="6">
                  <c:v>8506.5</c:v>
                </c:pt>
                <c:pt idx="7">
                  <c:v>5326.5</c:v>
                </c:pt>
                <c:pt idx="8">
                  <c:v>2782.5</c:v>
                </c:pt>
                <c:pt idx="9">
                  <c:v>0</c:v>
                </c:pt>
              </c:numCache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931265"/>
        <c:crossesAt val="0"/>
        <c:crossBetween val="midCat"/>
        <c:dispUnits/>
      </c:valAx>
      <c:valAx>
        <c:axId val="36931265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鉛直方向の移動(km)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386176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位置変化(X-Y)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'位置(X-Y)'!$J$20:$J$29</c:f>
              <c:numCache>
                <c:ptCount val="10"/>
                <c:pt idx="0">
                  <c:v>0</c:v>
                </c:pt>
                <c:pt idx="1">
                  <c:v>1669.5</c:v>
                </c:pt>
                <c:pt idx="2">
                  <c:v>5485.5</c:v>
                </c:pt>
                <c:pt idx="3">
                  <c:v>8109</c:v>
                </c:pt>
                <c:pt idx="4">
                  <c:v>10653</c:v>
                </c:pt>
                <c:pt idx="5">
                  <c:v>13276.5</c:v>
                </c:pt>
                <c:pt idx="6">
                  <c:v>15979.5</c:v>
                </c:pt>
                <c:pt idx="7">
                  <c:v>19000.5</c:v>
                </c:pt>
                <c:pt idx="8">
                  <c:v>21226.5</c:v>
                </c:pt>
                <c:pt idx="9">
                  <c:v>23134.5</c:v>
                </c:pt>
              </c:numCache>
            </c:numRef>
          </c:xVal>
          <c:yVal>
            <c:numRef>
              <c:f>'位置(X-Y)'!$K$20:$K$29</c:f>
              <c:numCache>
                <c:ptCount val="10"/>
                <c:pt idx="0">
                  <c:v>19159.5</c:v>
                </c:pt>
                <c:pt idx="1">
                  <c:v>19080</c:v>
                </c:pt>
                <c:pt idx="2">
                  <c:v>17410.5</c:v>
                </c:pt>
                <c:pt idx="3">
                  <c:v>15423</c:v>
                </c:pt>
                <c:pt idx="4">
                  <c:v>13435.5</c:v>
                </c:pt>
                <c:pt idx="5">
                  <c:v>11209.5</c:v>
                </c:pt>
                <c:pt idx="6">
                  <c:v>8506.5</c:v>
                </c:pt>
                <c:pt idx="7">
                  <c:v>5326.5</c:v>
                </c:pt>
                <c:pt idx="8">
                  <c:v>2782.5</c:v>
                </c:pt>
                <c:pt idx="9">
                  <c:v>0</c:v>
                </c:pt>
              </c:numCache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ax val="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642459"/>
        <c:crosses val="autoZero"/>
        <c:crossBetween val="midCat"/>
        <c:dispUnits/>
      </c:valAx>
      <c:valAx>
        <c:axId val="38642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94593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ＭＳ Ｐゴシック"/>
                <a:ea typeface="ＭＳ Ｐゴシック"/>
                <a:cs typeface="ＭＳ Ｐゴシック"/>
              </a:rPr>
              <a:t>鉛直方向の速度変化(Vy-t)
</a:t>
            </a:r>
          </a:p>
        </c:rich>
      </c:tx>
      <c:layout>
        <c:manualLayout>
          <c:xMode val="factor"/>
          <c:yMode val="factor"/>
          <c:x val="-0.01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125"/>
          <c:w val="0.896"/>
          <c:h val="0.80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'速度'!$I$2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'速度'!$J$5:$J$13</c:f>
              <c:numCache>
                <c:ptCount val="9"/>
                <c:pt idx="0">
                  <c:v>16</c:v>
                </c:pt>
                <c:pt idx="1">
                  <c:v>47.950000000000045</c:v>
                </c:pt>
                <c:pt idx="2">
                  <c:v>75.90000000000009</c:v>
                </c:pt>
                <c:pt idx="3">
                  <c:v>103.85000000000014</c:v>
                </c:pt>
                <c:pt idx="4">
                  <c:v>135.80000000000018</c:v>
                </c:pt>
                <c:pt idx="5">
                  <c:v>167.75000000000023</c:v>
                </c:pt>
                <c:pt idx="6">
                  <c:v>199.70000000000027</c:v>
                </c:pt>
                <c:pt idx="7">
                  <c:v>227.6500000000001</c:v>
                </c:pt>
                <c:pt idx="8">
                  <c:v>251.5999999999999</c:v>
                </c:pt>
              </c:numCache>
            </c:numRef>
          </c:xVal>
          <c:yVal>
            <c:numRef>
              <c:f>'速度'!$I$5:$I$13</c:f>
              <c:numCache>
                <c:ptCount val="9"/>
                <c:pt idx="0">
                  <c:v>-2.484375</c:v>
                </c:pt>
                <c:pt idx="1">
                  <c:v>-52.33542319749201</c:v>
                </c:pt>
                <c:pt idx="2">
                  <c:v>-82.8125</c:v>
                </c:pt>
                <c:pt idx="3">
                  <c:v>-62.30407523510954</c:v>
                </c:pt>
                <c:pt idx="4">
                  <c:v>-69.5625</c:v>
                </c:pt>
                <c:pt idx="5">
                  <c:v>-84.73354231974898</c:v>
                </c:pt>
                <c:pt idx="6">
                  <c:v>-99.375</c:v>
                </c:pt>
                <c:pt idx="7">
                  <c:v>-106.44351464435309</c:v>
                </c:pt>
                <c:pt idx="8">
                  <c:v>-115.9375</c:v>
                </c:pt>
              </c:numCache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31445"/>
        <c:crossesAt val="-140"/>
        <c:crossBetween val="midCat"/>
        <c:dispUnits/>
      </c:valAx>
      <c:valAx>
        <c:axId val="43031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2378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7</xdr:col>
      <xdr:colOff>419100</xdr:colOff>
      <xdr:row>52</xdr:row>
      <xdr:rowOff>95250</xdr:rowOff>
    </xdr:to>
    <xdr:graphicFrame>
      <xdr:nvGraphicFramePr>
        <xdr:cNvPr id="1" name="Chart 7"/>
        <xdr:cNvGraphicFramePr/>
      </xdr:nvGraphicFramePr>
      <xdr:xfrm>
        <a:off x="9525" y="5953125"/>
        <a:ext cx="3143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409575</xdr:colOff>
      <xdr:row>33</xdr:row>
      <xdr:rowOff>19050</xdr:rowOff>
    </xdr:from>
    <xdr:to>
      <xdr:col>12</xdr:col>
      <xdr:colOff>552450</xdr:colOff>
      <xdr:row>52</xdr:row>
      <xdr:rowOff>95250</xdr:rowOff>
    </xdr:to>
    <xdr:graphicFrame>
      <xdr:nvGraphicFramePr>
        <xdr:cNvPr id="2" name="Chart 8"/>
        <xdr:cNvGraphicFramePr/>
      </xdr:nvGraphicFramePr>
      <xdr:xfrm>
        <a:off x="3143250" y="5953125"/>
        <a:ext cx="318135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504825</xdr:colOff>
      <xdr:row>28</xdr:row>
      <xdr:rowOff>161925</xdr:rowOff>
    </xdr:to>
    <xdr:graphicFrame>
      <xdr:nvGraphicFramePr>
        <xdr:cNvPr id="3" name="Chart 9"/>
        <xdr:cNvGraphicFramePr/>
      </xdr:nvGraphicFramePr>
      <xdr:xfrm>
        <a:off x="5772150" y="352425"/>
        <a:ext cx="46196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7</xdr:col>
      <xdr:colOff>466725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14325" y="2714625"/>
        <a:ext cx="37528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428625</xdr:colOff>
      <xdr:row>18</xdr:row>
      <xdr:rowOff>161925</xdr:rowOff>
    </xdr:from>
    <xdr:to>
      <xdr:col>3</xdr:col>
      <xdr:colOff>428625</xdr:colOff>
      <xdr:row>28</xdr:row>
      <xdr:rowOff>161925</xdr:rowOff>
    </xdr:to>
    <xdr:sp>
      <xdr:nvSpPr>
        <xdr:cNvPr id="2" name="Line 2"/>
        <xdr:cNvSpPr>
          <a:spLocks/>
        </xdr:cNvSpPr>
      </xdr:nvSpPr>
      <xdr:spPr>
        <a:xfrm>
          <a:off x="1219200" y="3200400"/>
          <a:ext cx="638175" cy="17145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28575</xdr:rowOff>
    </xdr:from>
    <xdr:to>
      <xdr:col>7</xdr:col>
      <xdr:colOff>38100</xdr:colOff>
      <xdr:row>33</xdr:row>
      <xdr:rowOff>76200</xdr:rowOff>
    </xdr:to>
    <xdr:sp>
      <xdr:nvSpPr>
        <xdr:cNvPr id="3" name="Line 3"/>
        <xdr:cNvSpPr>
          <a:spLocks/>
        </xdr:cNvSpPr>
      </xdr:nvSpPr>
      <xdr:spPr>
        <a:xfrm>
          <a:off x="1981200" y="4267200"/>
          <a:ext cx="1657350" cy="1419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workbookViewId="0" topLeftCell="A31">
      <selection activeCell="F15" sqref="F15"/>
    </sheetView>
  </sheetViews>
  <sheetFormatPr defaultColWidth="9.00390625" defaultRowHeight="13.5"/>
  <cols>
    <col min="1" max="2" width="4.00390625" style="0" customWidth="1"/>
    <col min="3" max="3" width="3.875" style="0" customWidth="1"/>
    <col min="4" max="4" width="4.75390625" style="0" customWidth="1"/>
    <col min="7" max="7" width="1.25" style="0" customWidth="1"/>
    <col min="9" max="9" width="7.25390625" style="0" customWidth="1"/>
    <col min="11" max="11" width="10.25390625" style="0" customWidth="1"/>
    <col min="12" max="12" width="4.375" style="0" customWidth="1"/>
  </cols>
  <sheetData>
    <row r="1" spans="1:26" ht="27.75" customHeight="1">
      <c r="A1" s="11"/>
      <c r="B1" s="17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8" t="s">
        <v>30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9"/>
      <c r="B3" s="12" t="s">
        <v>27</v>
      </c>
      <c r="C3" s="13"/>
      <c r="D3" s="14"/>
      <c r="E3" s="12" t="s">
        <v>12</v>
      </c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26" t="s">
        <v>3</v>
      </c>
      <c r="B4" s="26" t="s">
        <v>0</v>
      </c>
      <c r="C4" s="26" t="s">
        <v>1</v>
      </c>
      <c r="D4" s="26" t="s">
        <v>2</v>
      </c>
      <c r="E4" s="26" t="s">
        <v>6</v>
      </c>
      <c r="F4" s="26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5">
        <v>1</v>
      </c>
      <c r="B5" s="9">
        <v>1</v>
      </c>
      <c r="C5" s="3">
        <v>34</v>
      </c>
      <c r="D5" s="4">
        <v>32.1</v>
      </c>
      <c r="E5" s="1">
        <v>233</v>
      </c>
      <c r="F5" s="1">
        <v>767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5">
        <v>2</v>
      </c>
      <c r="B6" s="10">
        <v>1</v>
      </c>
      <c r="C6" s="1">
        <v>35</v>
      </c>
      <c r="D6" s="2">
        <v>4.1</v>
      </c>
      <c r="E6" s="1">
        <v>254</v>
      </c>
      <c r="F6" s="1">
        <v>766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>
      <c r="A7" s="15">
        <v>3</v>
      </c>
      <c r="B7" s="10">
        <v>1</v>
      </c>
      <c r="C7" s="1">
        <v>35</v>
      </c>
      <c r="D7" s="2">
        <v>36</v>
      </c>
      <c r="E7" s="1">
        <v>302</v>
      </c>
      <c r="F7" s="1">
        <v>745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5">
        <v>4</v>
      </c>
      <c r="B8" s="10">
        <v>1</v>
      </c>
      <c r="C8" s="1">
        <v>36</v>
      </c>
      <c r="D8" s="2">
        <v>0</v>
      </c>
      <c r="E8" s="1">
        <v>335</v>
      </c>
      <c r="F8" s="1">
        <v>720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5">
        <v>5</v>
      </c>
      <c r="B9" s="10">
        <v>1</v>
      </c>
      <c r="C9" s="1">
        <v>36</v>
      </c>
      <c r="D9" s="2">
        <v>31.9</v>
      </c>
      <c r="E9" s="1">
        <v>367</v>
      </c>
      <c r="F9" s="1">
        <v>695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5">
        <v>6</v>
      </c>
      <c r="B10" s="10">
        <v>1</v>
      </c>
      <c r="C10" s="1">
        <v>37</v>
      </c>
      <c r="D10" s="2">
        <v>3.9</v>
      </c>
      <c r="E10" s="1">
        <v>400</v>
      </c>
      <c r="F10" s="1">
        <v>667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5">
        <v>7</v>
      </c>
      <c r="B11" s="10">
        <v>1</v>
      </c>
      <c r="C11" s="1">
        <v>37</v>
      </c>
      <c r="D11" s="2">
        <v>35.8</v>
      </c>
      <c r="E11" s="1">
        <v>434</v>
      </c>
      <c r="F11" s="1">
        <v>633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5">
        <v>8</v>
      </c>
      <c r="B12" s="10">
        <v>1</v>
      </c>
      <c r="C12" s="1">
        <v>38</v>
      </c>
      <c r="D12" s="2">
        <v>7.8</v>
      </c>
      <c r="E12" s="1">
        <v>472</v>
      </c>
      <c r="F12" s="1">
        <v>593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5">
        <v>9</v>
      </c>
      <c r="B13" s="10">
        <v>1</v>
      </c>
      <c r="C13" s="1">
        <v>38</v>
      </c>
      <c r="D13" s="2">
        <v>31.7</v>
      </c>
      <c r="E13" s="1">
        <v>500</v>
      </c>
      <c r="F13" s="1">
        <v>561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6">
        <v>10</v>
      </c>
      <c r="B14" s="10">
        <v>1</v>
      </c>
      <c r="C14" s="1">
        <v>38</v>
      </c>
      <c r="D14" s="2">
        <v>55.7</v>
      </c>
      <c r="E14" s="1">
        <v>524</v>
      </c>
      <c r="F14" s="1">
        <v>526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9"/>
      <c r="B18" s="12" t="s">
        <v>27</v>
      </c>
      <c r="C18" s="13"/>
      <c r="D18" s="14"/>
      <c r="E18" s="12" t="s">
        <v>12</v>
      </c>
      <c r="F18" s="14"/>
      <c r="G18" s="11"/>
      <c r="H18" s="12" t="s">
        <v>14</v>
      </c>
      <c r="I18" s="14"/>
      <c r="J18" s="12" t="s">
        <v>15</v>
      </c>
      <c r="K18" s="1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26" t="s">
        <v>3</v>
      </c>
      <c r="B19" s="26" t="s">
        <v>0</v>
      </c>
      <c r="C19" s="26" t="s">
        <v>1</v>
      </c>
      <c r="D19" s="26" t="s">
        <v>2</v>
      </c>
      <c r="E19" s="26" t="s">
        <v>6</v>
      </c>
      <c r="F19" s="26" t="s">
        <v>7</v>
      </c>
      <c r="G19" s="28"/>
      <c r="H19" s="26" t="s">
        <v>5</v>
      </c>
      <c r="I19" s="26" t="s">
        <v>28</v>
      </c>
      <c r="J19" s="26" t="s">
        <v>9</v>
      </c>
      <c r="K19" s="26" t="s">
        <v>11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5">
        <v>1</v>
      </c>
      <c r="B20" s="21">
        <f aca="true" t="shared" si="0" ref="B20:C29">IF($B5="","",B5)</f>
        <v>1</v>
      </c>
      <c r="C20" s="21">
        <f t="shared" si="0"/>
        <v>34</v>
      </c>
      <c r="D20" s="21">
        <f>IF(B5="","",D5)</f>
        <v>32.1</v>
      </c>
      <c r="E20" s="22">
        <f>IF(B5="","",E5-$E$5)</f>
        <v>0</v>
      </c>
      <c r="F20" s="22">
        <f>IF($B5="","",F5-$F$14)</f>
        <v>241</v>
      </c>
      <c r="G20" s="11"/>
      <c r="H20" s="23">
        <f>IF($B5="","",C20*60+D20)</f>
        <v>2072.1</v>
      </c>
      <c r="I20" s="29">
        <f>IF($B5="","",H20-$H$20)</f>
        <v>0</v>
      </c>
      <c r="J20" s="29">
        <f>IF($B5="","",E20*79.5)</f>
        <v>0</v>
      </c>
      <c r="K20" s="29">
        <f>IF($B5="","",F20*79.5)</f>
        <v>19159.5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5">
        <v>2</v>
      </c>
      <c r="B21" s="21">
        <f t="shared" si="0"/>
        <v>1</v>
      </c>
      <c r="C21" s="21">
        <f t="shared" si="0"/>
        <v>35</v>
      </c>
      <c r="D21" s="21">
        <f aca="true" t="shared" si="1" ref="D21:D29">IF(B6="","",D6)</f>
        <v>4.1</v>
      </c>
      <c r="E21" s="22">
        <f aca="true" t="shared" si="2" ref="E21:E29">IF(B6="","",E6-$E$5)</f>
        <v>21</v>
      </c>
      <c r="F21" s="22">
        <f aca="true" t="shared" si="3" ref="F21:F29">IF($B6="","",F6-$F$14)</f>
        <v>240</v>
      </c>
      <c r="G21" s="11"/>
      <c r="H21" s="23">
        <f aca="true" t="shared" si="4" ref="H21:H29">IF($B6="","",C21*60+D21)</f>
        <v>2104.1</v>
      </c>
      <c r="I21" s="29">
        <f aca="true" t="shared" si="5" ref="I21:I29">IF($B6="","",H21-$H$20)</f>
        <v>32</v>
      </c>
      <c r="J21" s="29">
        <f aca="true" t="shared" si="6" ref="J21:J29">IF($B6="","",E21*79.5)</f>
        <v>1669.5</v>
      </c>
      <c r="K21" s="29">
        <f aca="true" t="shared" si="7" ref="K21:K29">IF($B6="","",F21*79.5)</f>
        <v>19080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5">
        <v>3</v>
      </c>
      <c r="B22" s="21">
        <f t="shared" si="0"/>
        <v>1</v>
      </c>
      <c r="C22" s="21">
        <f t="shared" si="0"/>
        <v>35</v>
      </c>
      <c r="D22" s="21">
        <f t="shared" si="1"/>
        <v>36</v>
      </c>
      <c r="E22" s="22">
        <f t="shared" si="2"/>
        <v>69</v>
      </c>
      <c r="F22" s="22">
        <f t="shared" si="3"/>
        <v>219</v>
      </c>
      <c r="G22" s="11"/>
      <c r="H22" s="23">
        <f t="shared" si="4"/>
        <v>2136</v>
      </c>
      <c r="I22" s="29">
        <f t="shared" si="5"/>
        <v>63.90000000000009</v>
      </c>
      <c r="J22" s="29">
        <f t="shared" si="6"/>
        <v>5485.5</v>
      </c>
      <c r="K22" s="29">
        <f t="shared" si="7"/>
        <v>17410.5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5">
        <v>4</v>
      </c>
      <c r="B23" s="21">
        <f t="shared" si="0"/>
        <v>1</v>
      </c>
      <c r="C23" s="21">
        <f t="shared" si="0"/>
        <v>36</v>
      </c>
      <c r="D23" s="21">
        <f t="shared" si="1"/>
        <v>0</v>
      </c>
      <c r="E23" s="22">
        <f t="shared" si="2"/>
        <v>102</v>
      </c>
      <c r="F23" s="22">
        <f t="shared" si="3"/>
        <v>194</v>
      </c>
      <c r="G23" s="11"/>
      <c r="H23" s="23">
        <f t="shared" si="4"/>
        <v>2160</v>
      </c>
      <c r="I23" s="29">
        <f t="shared" si="5"/>
        <v>87.90000000000009</v>
      </c>
      <c r="J23" s="29">
        <f t="shared" si="6"/>
        <v>8109</v>
      </c>
      <c r="K23" s="29">
        <f t="shared" si="7"/>
        <v>15423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5">
        <v>5</v>
      </c>
      <c r="B24" s="21">
        <f t="shared" si="0"/>
        <v>1</v>
      </c>
      <c r="C24" s="21">
        <f t="shared" si="0"/>
        <v>36</v>
      </c>
      <c r="D24" s="21">
        <f t="shared" si="1"/>
        <v>31.9</v>
      </c>
      <c r="E24" s="22">
        <f t="shared" si="2"/>
        <v>134</v>
      </c>
      <c r="F24" s="22">
        <f t="shared" si="3"/>
        <v>169</v>
      </c>
      <c r="G24" s="11"/>
      <c r="H24" s="23">
        <f t="shared" si="4"/>
        <v>2191.9</v>
      </c>
      <c r="I24" s="29">
        <f t="shared" si="5"/>
        <v>119.80000000000018</v>
      </c>
      <c r="J24" s="29">
        <f t="shared" si="6"/>
        <v>10653</v>
      </c>
      <c r="K24" s="29">
        <f t="shared" si="7"/>
        <v>13435.5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5">
        <v>6</v>
      </c>
      <c r="B25" s="21">
        <f t="shared" si="0"/>
        <v>1</v>
      </c>
      <c r="C25" s="21">
        <f t="shared" si="0"/>
        <v>37</v>
      </c>
      <c r="D25" s="21">
        <f t="shared" si="1"/>
        <v>3.9</v>
      </c>
      <c r="E25" s="22">
        <f t="shared" si="2"/>
        <v>167</v>
      </c>
      <c r="F25" s="22">
        <f t="shared" si="3"/>
        <v>141</v>
      </c>
      <c r="G25" s="11"/>
      <c r="H25" s="23">
        <f t="shared" si="4"/>
        <v>2223.9</v>
      </c>
      <c r="I25" s="29">
        <f t="shared" si="5"/>
        <v>151.80000000000018</v>
      </c>
      <c r="J25" s="29">
        <f t="shared" si="6"/>
        <v>13276.5</v>
      </c>
      <c r="K25" s="29">
        <f t="shared" si="7"/>
        <v>11209.5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5">
        <v>7</v>
      </c>
      <c r="B26" s="21">
        <f t="shared" si="0"/>
        <v>1</v>
      </c>
      <c r="C26" s="21">
        <f t="shared" si="0"/>
        <v>37</v>
      </c>
      <c r="D26" s="21">
        <f t="shared" si="1"/>
        <v>35.8</v>
      </c>
      <c r="E26" s="22">
        <f t="shared" si="2"/>
        <v>201</v>
      </c>
      <c r="F26" s="22">
        <f t="shared" si="3"/>
        <v>107</v>
      </c>
      <c r="G26" s="11"/>
      <c r="H26" s="23">
        <f t="shared" si="4"/>
        <v>2255.8</v>
      </c>
      <c r="I26" s="29">
        <f t="shared" si="5"/>
        <v>183.70000000000027</v>
      </c>
      <c r="J26" s="29">
        <f t="shared" si="6"/>
        <v>15979.5</v>
      </c>
      <c r="K26" s="29">
        <f t="shared" si="7"/>
        <v>8506.5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5">
        <v>8</v>
      </c>
      <c r="B27" s="21">
        <f t="shared" si="0"/>
        <v>1</v>
      </c>
      <c r="C27" s="21">
        <f t="shared" si="0"/>
        <v>38</v>
      </c>
      <c r="D27" s="21">
        <f t="shared" si="1"/>
        <v>7.8</v>
      </c>
      <c r="E27" s="22">
        <f t="shared" si="2"/>
        <v>239</v>
      </c>
      <c r="F27" s="22">
        <f t="shared" si="3"/>
        <v>67</v>
      </c>
      <c r="G27" s="11"/>
      <c r="H27" s="23">
        <f t="shared" si="4"/>
        <v>2287.8</v>
      </c>
      <c r="I27" s="29">
        <f t="shared" si="5"/>
        <v>215.70000000000027</v>
      </c>
      <c r="J27" s="29">
        <f t="shared" si="6"/>
        <v>19000.5</v>
      </c>
      <c r="K27" s="29">
        <f t="shared" si="7"/>
        <v>5326.5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5">
        <v>9</v>
      </c>
      <c r="B28" s="21">
        <f t="shared" si="0"/>
        <v>1</v>
      </c>
      <c r="C28" s="21">
        <f t="shared" si="0"/>
        <v>38</v>
      </c>
      <c r="D28" s="21">
        <f t="shared" si="1"/>
        <v>31.7</v>
      </c>
      <c r="E28" s="22">
        <f t="shared" si="2"/>
        <v>267</v>
      </c>
      <c r="F28" s="22">
        <f t="shared" si="3"/>
        <v>35</v>
      </c>
      <c r="G28" s="11"/>
      <c r="H28" s="23">
        <f t="shared" si="4"/>
        <v>2311.7</v>
      </c>
      <c r="I28" s="29">
        <f t="shared" si="5"/>
        <v>239.5999999999999</v>
      </c>
      <c r="J28" s="29">
        <f t="shared" si="6"/>
        <v>21226.5</v>
      </c>
      <c r="K28" s="29">
        <f t="shared" si="7"/>
        <v>2782.5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6">
        <v>10</v>
      </c>
      <c r="B29" s="21">
        <f t="shared" si="0"/>
        <v>1</v>
      </c>
      <c r="C29" s="21">
        <f t="shared" si="0"/>
        <v>38</v>
      </c>
      <c r="D29" s="21">
        <f t="shared" si="1"/>
        <v>55.7</v>
      </c>
      <c r="E29" s="22">
        <f t="shared" si="2"/>
        <v>291</v>
      </c>
      <c r="F29" s="22">
        <f t="shared" si="3"/>
        <v>0</v>
      </c>
      <c r="G29" s="11"/>
      <c r="H29" s="23">
        <f t="shared" si="4"/>
        <v>2335.7</v>
      </c>
      <c r="I29" s="29">
        <f t="shared" si="5"/>
        <v>263.5999999999999</v>
      </c>
      <c r="J29" s="29">
        <f t="shared" si="6"/>
        <v>23134.5</v>
      </c>
      <c r="K29" s="29">
        <f t="shared" si="7"/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7.25">
      <c r="A33" s="18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8" t="s">
        <v>35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38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D36" s="7"/>
      <c r="AE36" s="7"/>
      <c r="AF36" s="6"/>
      <c r="AG36" s="6"/>
      <c r="AH36" s="6"/>
      <c r="AI36" s="6"/>
      <c r="AJ36" s="6"/>
      <c r="AK36" s="6"/>
      <c r="AL36" s="6"/>
    </row>
    <row r="37" spans="1:38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D37" s="5"/>
      <c r="AE37" s="5"/>
      <c r="AF37" s="6"/>
      <c r="AG37" s="6"/>
      <c r="AH37" s="6"/>
      <c r="AI37" s="6"/>
      <c r="AJ37" s="6"/>
      <c r="AK37" s="6"/>
      <c r="AL37" s="6"/>
    </row>
    <row r="38" spans="1:38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D38" s="5"/>
      <c r="AE38" s="5"/>
      <c r="AF38" s="6"/>
      <c r="AG38" s="6"/>
      <c r="AH38" s="6"/>
      <c r="AI38" s="6"/>
      <c r="AJ38" s="6"/>
      <c r="AK38" s="6"/>
      <c r="AL38" s="6"/>
    </row>
    <row r="39" spans="1:38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D39" s="5"/>
      <c r="AE39" s="5"/>
      <c r="AF39" s="6"/>
      <c r="AG39" s="6"/>
      <c r="AH39" s="6"/>
      <c r="AI39" s="6"/>
      <c r="AJ39" s="6"/>
      <c r="AK39" s="6"/>
      <c r="AL39" s="6"/>
    </row>
    <row r="40" spans="1:38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D40" s="5"/>
      <c r="AE40" s="5"/>
      <c r="AF40" s="6"/>
      <c r="AG40" s="6"/>
      <c r="AH40" s="6"/>
      <c r="AI40" s="6"/>
      <c r="AJ40" s="6"/>
      <c r="AK40" s="6"/>
      <c r="AL40" s="6"/>
    </row>
    <row r="41" spans="1:38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D41" s="5"/>
      <c r="AE41" s="5"/>
      <c r="AF41" s="6"/>
      <c r="AG41" s="6"/>
      <c r="AH41" s="6"/>
      <c r="AI41" s="6"/>
      <c r="AJ41" s="6"/>
      <c r="AK41" s="6"/>
      <c r="AL41" s="6"/>
    </row>
    <row r="42" spans="1:3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8"/>
      <c r="AE44" s="8"/>
      <c r="AF44" s="8"/>
      <c r="AG44" s="8"/>
      <c r="AH44" s="8"/>
      <c r="AI44" s="8"/>
      <c r="AJ44" s="6"/>
      <c r="AK44" s="6"/>
      <c r="AL44" s="6"/>
    </row>
    <row r="45" spans="1:38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D45" s="5"/>
      <c r="AE45" s="5"/>
      <c r="AF45" s="5"/>
      <c r="AG45" s="5"/>
      <c r="AH45" s="5"/>
      <c r="AI45" s="5"/>
      <c r="AJ45" s="6"/>
      <c r="AK45" s="6"/>
      <c r="AL45" s="6"/>
    </row>
    <row r="46" spans="1:38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D46" s="5"/>
      <c r="AE46" s="5"/>
      <c r="AF46" s="5"/>
      <c r="AG46" s="5"/>
      <c r="AH46" s="5"/>
      <c r="AI46" s="5"/>
      <c r="AJ46" s="6"/>
      <c r="AK46" s="6"/>
      <c r="AL46" s="6"/>
    </row>
    <row r="47" spans="1:38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D47" s="5"/>
      <c r="AE47" s="5"/>
      <c r="AF47" s="5"/>
      <c r="AG47" s="5"/>
      <c r="AH47" s="5"/>
      <c r="AI47" s="5"/>
      <c r="AJ47" s="6"/>
      <c r="AK47" s="6"/>
      <c r="AL47" s="6"/>
    </row>
    <row r="48" spans="1:38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D54" s="6"/>
      <c r="AE54" s="6"/>
      <c r="AF54" s="6"/>
      <c r="AG54" s="6"/>
      <c r="AH54" s="6"/>
      <c r="AI54" s="6"/>
      <c r="AJ54" s="6"/>
      <c r="AK54" s="6"/>
      <c r="AL54" s="6"/>
    </row>
    <row r="55" spans="1:26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3">
      <selection activeCell="F1" sqref="F1"/>
    </sheetView>
  </sheetViews>
  <sheetFormatPr defaultColWidth="9.00390625" defaultRowHeight="13.5"/>
  <cols>
    <col min="1" max="1" width="4.00390625" style="0" customWidth="1"/>
    <col min="2" max="2" width="6.375" style="0" customWidth="1"/>
    <col min="3" max="3" width="8.375" style="0" customWidth="1"/>
    <col min="4" max="4" width="8.50390625" style="0" customWidth="1"/>
    <col min="5" max="5" width="5.25390625" style="0" customWidth="1"/>
    <col min="6" max="6" width="7.00390625" style="0" customWidth="1"/>
    <col min="7" max="7" width="7.75390625" style="0" customWidth="1"/>
    <col min="8" max="8" width="6.125" style="0" customWidth="1"/>
    <col min="9" max="9" width="6.875" style="0" customWidth="1"/>
    <col min="10" max="10" width="7.375" style="0" customWidth="1"/>
    <col min="11" max="11" width="6.00390625" style="0" customWidth="1"/>
    <col min="12" max="12" width="7.25390625" style="0" customWidth="1"/>
    <col min="13" max="13" width="7.375" style="0" customWidth="1"/>
    <col min="14" max="14" width="5.875" style="0" customWidth="1"/>
    <col min="15" max="15" width="6.125" style="0" customWidth="1"/>
    <col min="16" max="16" width="7.875" style="0" customWidth="1"/>
  </cols>
  <sheetData>
    <row r="1" spans="1:26" ht="20.25" customHeight="1">
      <c r="A1" s="11"/>
      <c r="B1" s="43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2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1"/>
      <c r="B3" s="12" t="s">
        <v>13</v>
      </c>
      <c r="C3" s="13" t="s">
        <v>26</v>
      </c>
      <c r="D3" s="14"/>
      <c r="E3" s="12"/>
      <c r="F3" s="13"/>
      <c r="G3" s="13"/>
      <c r="H3" s="13" t="s">
        <v>37</v>
      </c>
      <c r="I3" s="13"/>
      <c r="J3" s="12"/>
      <c r="K3" s="13"/>
      <c r="L3" s="13"/>
      <c r="M3" s="13"/>
      <c r="N3" s="41" t="s">
        <v>38</v>
      </c>
      <c r="O3" s="13"/>
      <c r="P3" s="42" t="s">
        <v>36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11"/>
      <c r="B4" s="26" t="s">
        <v>4</v>
      </c>
      <c r="C4" s="26" t="s">
        <v>8</v>
      </c>
      <c r="D4" s="26" t="s">
        <v>10</v>
      </c>
      <c r="E4" s="26" t="s">
        <v>17</v>
      </c>
      <c r="F4" s="26" t="s">
        <v>16</v>
      </c>
      <c r="G4" s="26" t="s">
        <v>18</v>
      </c>
      <c r="H4" s="26" t="s">
        <v>19</v>
      </c>
      <c r="I4" s="26" t="s">
        <v>20</v>
      </c>
      <c r="J4" s="27" t="s">
        <v>33</v>
      </c>
      <c r="K4" s="27" t="s">
        <v>23</v>
      </c>
      <c r="L4" s="27" t="s">
        <v>21</v>
      </c>
      <c r="M4" s="27" t="s">
        <v>22</v>
      </c>
      <c r="N4" s="27" t="s">
        <v>24</v>
      </c>
      <c r="O4" s="16" t="s">
        <v>25</v>
      </c>
      <c r="P4" s="19" t="s">
        <v>32</v>
      </c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1"/>
      <c r="B5" s="25">
        <f>'位置(X-Y)'!I20</f>
        <v>0</v>
      </c>
      <c r="C5" s="23">
        <f>'位置(X-Y)'!J20</f>
        <v>0</v>
      </c>
      <c r="D5" s="23">
        <f>'位置(X-Y)'!K20</f>
        <v>19159.5</v>
      </c>
      <c r="E5" s="23">
        <f>IF(B5="","",B6-B5)</f>
        <v>32</v>
      </c>
      <c r="F5" s="23">
        <f>IF(B5="","",C6-C5)</f>
        <v>1669.5</v>
      </c>
      <c r="G5" s="23">
        <f>IF(B5="","",D6-D5)</f>
        <v>-79.5</v>
      </c>
      <c r="H5" s="25">
        <f>IF(B5="","",(C6-C5)/$E5)</f>
        <v>52.171875</v>
      </c>
      <c r="I5" s="25">
        <f>IF(B5="","",(D6-D5)/$E5)</f>
        <v>-2.484375</v>
      </c>
      <c r="J5" s="33">
        <f>IF(B5="","",(B5+B6)/2)</f>
        <v>16</v>
      </c>
      <c r="K5" s="33">
        <f>IF(B5="","",J6-J5)</f>
        <v>31.950000000000045</v>
      </c>
      <c r="L5" s="33">
        <f>IF(B5="","",H6-H5)</f>
        <v>67.45194945141031</v>
      </c>
      <c r="M5" s="33">
        <f>IF(B5="","",I6-I5)</f>
        <v>-49.85104819749201</v>
      </c>
      <c r="N5" s="33">
        <f>IF(B5="","",L5/$K5)</f>
        <v>2.1111721268047017</v>
      </c>
      <c r="O5" s="34">
        <f>IF(B5="","",M5/$K5)</f>
        <v>-1.5602831986695442</v>
      </c>
      <c r="P5" s="35">
        <f>IF(B5="","",AVERAGE(O5:O6))</f>
        <v>-1.325348697769619</v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1"/>
      <c r="B6" s="25">
        <f>'位置(X-Y)'!I21</f>
        <v>32</v>
      </c>
      <c r="C6" s="23">
        <f>'位置(X-Y)'!J21</f>
        <v>1669.5</v>
      </c>
      <c r="D6" s="23">
        <f>'位置(X-Y)'!K21</f>
        <v>19080</v>
      </c>
      <c r="E6" s="23">
        <f aca="true" t="shared" si="0" ref="E6:E13">IF(B6="","",B7-B6)</f>
        <v>31.90000000000009</v>
      </c>
      <c r="F6" s="23">
        <f aca="true" t="shared" si="1" ref="F6:F13">IF(B6="","",C7-C6)</f>
        <v>3816</v>
      </c>
      <c r="G6" s="23">
        <f aca="true" t="shared" si="2" ref="G6:G13">IF(B6="","",D7-D6)</f>
        <v>-1669.5</v>
      </c>
      <c r="H6" s="25">
        <f aca="true" t="shared" si="3" ref="H6:H13">IF(B6="","",(C7-C6)/$E6)</f>
        <v>119.62382445141031</v>
      </c>
      <c r="I6" s="25">
        <f aca="true" t="shared" si="4" ref="I6:I13">IF(B6="","",(D7-D6)/$E6)</f>
        <v>-52.33542319749201</v>
      </c>
      <c r="J6" s="33">
        <f aca="true" t="shared" si="5" ref="J6:J13">IF(B6="","",(B6+B7)/2)</f>
        <v>47.950000000000045</v>
      </c>
      <c r="K6" s="33">
        <f aca="true" t="shared" si="6" ref="K6:K12">IF(B6="","",J7-J6)</f>
        <v>27.950000000000045</v>
      </c>
      <c r="L6" s="33">
        <f aca="true" t="shared" si="7" ref="L6:L12">IF(B6="","",H7-H6)</f>
        <v>-10.311324451410314</v>
      </c>
      <c r="M6" s="33">
        <f aca="true" t="shared" si="8" ref="M6:M12">IF(B6="","",I7-I6)</f>
        <v>-30.477076802507987</v>
      </c>
      <c r="N6" s="33">
        <f aca="true" t="shared" si="9" ref="N6:N12">IF(B6="","",L6/$K6)</f>
        <v>-0.3689203739323899</v>
      </c>
      <c r="O6" s="34">
        <f aca="true" t="shared" si="10" ref="O6:O12">IF(B6="","",M6/$K6)</f>
        <v>-1.0904141968696937</v>
      </c>
      <c r="P6" s="36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thickBot="1">
      <c r="A7" s="11"/>
      <c r="B7" s="25">
        <f>'位置(X-Y)'!I22</f>
        <v>63.90000000000009</v>
      </c>
      <c r="C7" s="23">
        <f>'位置(X-Y)'!J22</f>
        <v>5485.5</v>
      </c>
      <c r="D7" s="23">
        <f>'位置(X-Y)'!K22</f>
        <v>17410.5</v>
      </c>
      <c r="E7" s="23">
        <f t="shared" si="0"/>
        <v>24</v>
      </c>
      <c r="F7" s="23">
        <f t="shared" si="1"/>
        <v>2623.5</v>
      </c>
      <c r="G7" s="23">
        <f t="shared" si="2"/>
        <v>-1987.5</v>
      </c>
      <c r="H7" s="31">
        <f t="shared" si="3"/>
        <v>109.3125</v>
      </c>
      <c r="I7" s="31">
        <f t="shared" si="4"/>
        <v>-82.8125</v>
      </c>
      <c r="J7" s="33">
        <f t="shared" si="5"/>
        <v>75.90000000000009</v>
      </c>
      <c r="K7" s="33">
        <f t="shared" si="6"/>
        <v>27.950000000000045</v>
      </c>
      <c r="L7" s="33">
        <f t="shared" si="7"/>
        <v>-29.563283699059795</v>
      </c>
      <c r="M7" s="33">
        <f t="shared" si="8"/>
        <v>20.508424764890457</v>
      </c>
      <c r="N7" s="33">
        <f t="shared" si="9"/>
        <v>-1.0577203470146601</v>
      </c>
      <c r="O7" s="33">
        <f t="shared" si="10"/>
        <v>0.733754016632931</v>
      </c>
      <c r="P7" s="37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1"/>
      <c r="B8" s="25">
        <f>'位置(X-Y)'!I23</f>
        <v>87.90000000000009</v>
      </c>
      <c r="C8" s="23">
        <f>'位置(X-Y)'!J23</f>
        <v>8109</v>
      </c>
      <c r="D8" s="23">
        <f>'位置(X-Y)'!K23</f>
        <v>15423</v>
      </c>
      <c r="E8" s="23">
        <f t="shared" si="0"/>
        <v>31.90000000000009</v>
      </c>
      <c r="F8" s="23">
        <f t="shared" si="1"/>
        <v>2544</v>
      </c>
      <c r="G8" s="23">
        <f t="shared" si="2"/>
        <v>-1987.5</v>
      </c>
      <c r="H8" s="32">
        <f t="shared" si="3"/>
        <v>79.7492163009402</v>
      </c>
      <c r="I8" s="32">
        <f t="shared" si="4"/>
        <v>-62.30407523510954</v>
      </c>
      <c r="J8" s="33">
        <f t="shared" si="5"/>
        <v>103.85000000000014</v>
      </c>
      <c r="K8" s="33">
        <f t="shared" si="6"/>
        <v>31.950000000000045</v>
      </c>
      <c r="L8" s="33">
        <f t="shared" si="7"/>
        <v>2.235158699059795</v>
      </c>
      <c r="M8" s="33">
        <f t="shared" si="8"/>
        <v>-7.2584247648904565</v>
      </c>
      <c r="N8" s="33">
        <f t="shared" si="9"/>
        <v>0.06995801874991524</v>
      </c>
      <c r="O8" s="30">
        <f t="shared" si="10"/>
        <v>-0.22718074381503744</v>
      </c>
      <c r="P8" s="35">
        <f>IF(B5="","",AVERAGE(O8:O12))</f>
        <v>-0.3619172931722881</v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1"/>
      <c r="B9" s="25">
        <f>'位置(X-Y)'!I24</f>
        <v>119.80000000000018</v>
      </c>
      <c r="C9" s="23">
        <f>'位置(X-Y)'!J24</f>
        <v>10653</v>
      </c>
      <c r="D9" s="23">
        <f>'位置(X-Y)'!K24</f>
        <v>13435.5</v>
      </c>
      <c r="E9" s="23">
        <f t="shared" si="0"/>
        <v>32</v>
      </c>
      <c r="F9" s="23">
        <f t="shared" si="1"/>
        <v>2623.5</v>
      </c>
      <c r="G9" s="23">
        <f t="shared" si="2"/>
        <v>-2226</v>
      </c>
      <c r="H9" s="25">
        <f t="shared" si="3"/>
        <v>81.984375</v>
      </c>
      <c r="I9" s="25">
        <f t="shared" si="4"/>
        <v>-69.5625</v>
      </c>
      <c r="J9" s="33">
        <f t="shared" si="5"/>
        <v>135.80000000000018</v>
      </c>
      <c r="K9" s="33">
        <f t="shared" si="6"/>
        <v>31.950000000000045</v>
      </c>
      <c r="L9" s="33">
        <f t="shared" si="7"/>
        <v>2.7491673197489774</v>
      </c>
      <c r="M9" s="33">
        <f t="shared" si="8"/>
        <v>-15.171042319748977</v>
      </c>
      <c r="N9" s="33">
        <f t="shared" si="9"/>
        <v>0.08604592550075034</v>
      </c>
      <c r="O9" s="30">
        <f t="shared" si="10"/>
        <v>-0.47483700531295636</v>
      </c>
      <c r="P9" s="38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1"/>
      <c r="B10" s="25">
        <f>'位置(X-Y)'!I25</f>
        <v>151.80000000000018</v>
      </c>
      <c r="C10" s="23">
        <f>'位置(X-Y)'!J25</f>
        <v>13276.5</v>
      </c>
      <c r="D10" s="23">
        <f>'位置(X-Y)'!K25</f>
        <v>11209.5</v>
      </c>
      <c r="E10" s="23">
        <f t="shared" si="0"/>
        <v>31.90000000000009</v>
      </c>
      <c r="F10" s="23">
        <f t="shared" si="1"/>
        <v>2703</v>
      </c>
      <c r="G10" s="23">
        <f t="shared" si="2"/>
        <v>-2703</v>
      </c>
      <c r="H10" s="25">
        <f t="shared" si="3"/>
        <v>84.73354231974898</v>
      </c>
      <c r="I10" s="25">
        <f t="shared" si="4"/>
        <v>-84.73354231974898</v>
      </c>
      <c r="J10" s="33">
        <f t="shared" si="5"/>
        <v>167.75000000000023</v>
      </c>
      <c r="K10" s="33">
        <f t="shared" si="6"/>
        <v>31.950000000000045</v>
      </c>
      <c r="L10" s="33">
        <f t="shared" si="7"/>
        <v>9.672707680251023</v>
      </c>
      <c r="M10" s="33">
        <f t="shared" si="8"/>
        <v>-14.641457680251023</v>
      </c>
      <c r="N10" s="33">
        <f t="shared" si="9"/>
        <v>0.30274515431145566</v>
      </c>
      <c r="O10" s="30">
        <f t="shared" si="10"/>
        <v>-0.45826158623633806</v>
      </c>
      <c r="P10" s="38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1"/>
      <c r="B11" s="25">
        <f>'位置(X-Y)'!I26</f>
        <v>183.70000000000027</v>
      </c>
      <c r="C11" s="23">
        <f>'位置(X-Y)'!J26</f>
        <v>15979.5</v>
      </c>
      <c r="D11" s="23">
        <f>'位置(X-Y)'!K26</f>
        <v>8506.5</v>
      </c>
      <c r="E11" s="23">
        <f t="shared" si="0"/>
        <v>32</v>
      </c>
      <c r="F11" s="23">
        <f t="shared" si="1"/>
        <v>3021</v>
      </c>
      <c r="G11" s="23">
        <f t="shared" si="2"/>
        <v>-3180</v>
      </c>
      <c r="H11" s="25">
        <f t="shared" si="3"/>
        <v>94.40625</v>
      </c>
      <c r="I11" s="25">
        <f t="shared" si="4"/>
        <v>-99.375</v>
      </c>
      <c r="J11" s="33">
        <f t="shared" si="5"/>
        <v>199.70000000000027</v>
      </c>
      <c r="K11" s="33">
        <f t="shared" si="6"/>
        <v>27.949999999999818</v>
      </c>
      <c r="L11" s="33">
        <f t="shared" si="7"/>
        <v>-1.2681746861910455</v>
      </c>
      <c r="M11" s="33">
        <f t="shared" si="8"/>
        <v>-7.068514644353087</v>
      </c>
      <c r="N11" s="33">
        <f t="shared" si="9"/>
        <v>-0.045372976250127144</v>
      </c>
      <c r="O11" s="30">
        <f t="shared" si="10"/>
        <v>-0.2528985561485915</v>
      </c>
      <c r="P11" s="38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1"/>
      <c r="B12" s="25">
        <f>'位置(X-Y)'!I27</f>
        <v>215.70000000000027</v>
      </c>
      <c r="C12" s="23">
        <f>'位置(X-Y)'!J27</f>
        <v>19000.5</v>
      </c>
      <c r="D12" s="23">
        <f>'位置(X-Y)'!K27</f>
        <v>5326.5</v>
      </c>
      <c r="E12" s="23">
        <f t="shared" si="0"/>
        <v>23.899999999999636</v>
      </c>
      <c r="F12" s="23">
        <f t="shared" si="1"/>
        <v>2226</v>
      </c>
      <c r="G12" s="23">
        <f t="shared" si="2"/>
        <v>-2544</v>
      </c>
      <c r="H12" s="25">
        <f t="shared" si="3"/>
        <v>93.13807531380895</v>
      </c>
      <c r="I12" s="25">
        <f t="shared" si="4"/>
        <v>-106.44351464435309</v>
      </c>
      <c r="J12" s="33">
        <f t="shared" si="5"/>
        <v>227.6500000000001</v>
      </c>
      <c r="K12" s="33">
        <f t="shared" si="6"/>
        <v>23.949999999999818</v>
      </c>
      <c r="L12" s="33">
        <f t="shared" si="7"/>
        <v>-13.638075313808955</v>
      </c>
      <c r="M12" s="33">
        <f t="shared" si="8"/>
        <v>-9.493985355646913</v>
      </c>
      <c r="N12" s="33">
        <f t="shared" si="9"/>
        <v>-0.5694394703051798</v>
      </c>
      <c r="O12" s="30">
        <f t="shared" si="10"/>
        <v>-0.3964085743485171</v>
      </c>
      <c r="P12" s="36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1"/>
      <c r="B13" s="25">
        <f>'位置(X-Y)'!I28</f>
        <v>239.5999999999999</v>
      </c>
      <c r="C13" s="23">
        <f>'位置(X-Y)'!J28</f>
        <v>21226.5</v>
      </c>
      <c r="D13" s="23">
        <f>'位置(X-Y)'!K28</f>
        <v>2782.5</v>
      </c>
      <c r="E13" s="23">
        <f t="shared" si="0"/>
        <v>24</v>
      </c>
      <c r="F13" s="23">
        <f t="shared" si="1"/>
        <v>1908</v>
      </c>
      <c r="G13" s="23">
        <f t="shared" si="2"/>
        <v>-2782.5</v>
      </c>
      <c r="H13" s="25">
        <f t="shared" si="3"/>
        <v>79.5</v>
      </c>
      <c r="I13" s="25">
        <f t="shared" si="4"/>
        <v>-115.9375</v>
      </c>
      <c r="J13" s="33">
        <f t="shared" si="5"/>
        <v>251.5999999999999</v>
      </c>
      <c r="K13" s="39"/>
      <c r="L13" s="39"/>
      <c r="M13" s="39"/>
      <c r="N13" s="39"/>
      <c r="O13" s="39"/>
      <c r="P13" s="37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1"/>
      <c r="B14" s="25">
        <f>'位置(X-Y)'!I29</f>
        <v>263.5999999999999</v>
      </c>
      <c r="C14" s="23">
        <f>'位置(X-Y)'!J29</f>
        <v>23134.5</v>
      </c>
      <c r="D14" s="23">
        <f>'位置(X-Y)'!K29</f>
        <v>0</v>
      </c>
      <c r="E14" s="23"/>
      <c r="F14" s="23"/>
      <c r="G14" s="23"/>
      <c r="H14" s="25"/>
      <c r="I14" s="25"/>
      <c r="J14" s="40"/>
      <c r="K14" s="33"/>
      <c r="L14" s="33"/>
      <c r="M14" s="33"/>
      <c r="N14" s="33"/>
      <c r="O14" s="33"/>
      <c r="P14" s="37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24"/>
      <c r="H15" s="24"/>
      <c r="I15" s="11"/>
      <c r="J15" s="11"/>
      <c r="K15" s="11"/>
      <c r="L15" s="11"/>
      <c r="M15" s="24"/>
      <c r="N15" s="24"/>
      <c r="O15" s="24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Hidehito Yamamura</dc:creator>
  <cp:keywords/>
  <dc:description/>
  <cp:lastModifiedBy>Hidehito　Yamamura</cp:lastModifiedBy>
  <dcterms:created xsi:type="dcterms:W3CDTF">2010-03-19T23:26:19Z</dcterms:created>
  <dcterms:modified xsi:type="dcterms:W3CDTF">2011-02-19T11:01:14Z</dcterms:modified>
  <cp:category/>
  <cp:version/>
  <cp:contentType/>
  <cp:contentStatus/>
</cp:coreProperties>
</file>